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<sst xmlns="http://schemas.openxmlformats.org/spreadsheetml/2006/main" count="63" uniqueCount="57">
  <si>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Шп.№1</t>
  </si>
  <si>
    <t>Шп.№2</t>
  </si>
  <si>
    <t>Шп.№3</t>
  </si>
  <si>
    <t>Шп.№4</t>
  </si>
  <si>
    <t>Шп.№5</t>
  </si>
  <si>
    <t>Шп.№6</t>
  </si>
  <si>
    <t>Шп.№7</t>
  </si>
  <si>
    <t>Lп на шп.в м</t>
  </si>
  <si>
    <t>СНТ-1.0 Р</t>
  </si>
  <si>
    <t>СНТ-0.450 ПБ</t>
  </si>
  <si>
    <t>Шп.№11</t>
  </si>
  <si>
    <t>Шп.№12</t>
  </si>
  <si>
    <t>Шп.№13</t>
  </si>
  <si>
    <t>Шп.№15</t>
  </si>
  <si>
    <t>Шп.№20</t>
  </si>
  <si>
    <t>Шп.№21</t>
  </si>
  <si>
    <t>Шп.№22</t>
  </si>
  <si>
    <t>СНТ-2.0 Р</t>
  </si>
  <si>
    <t>D опис.окр.</t>
  </si>
  <si>
    <t>d тора =</t>
  </si>
  <si>
    <t>N витков =</t>
  </si>
  <si>
    <t>D тора =</t>
  </si>
  <si>
    <t>H тора =</t>
  </si>
  <si>
    <t>d катушки =</t>
  </si>
  <si>
    <t>n слоев =</t>
  </si>
  <si>
    <t>dпровода</t>
  </si>
  <si>
    <t>0.08-0.12</t>
  </si>
  <si>
    <t>0.08-0.14</t>
  </si>
  <si>
    <t>0.08-0.20</t>
  </si>
  <si>
    <t>0.12-0.25</t>
  </si>
  <si>
    <t>0.25-1.0</t>
  </si>
  <si>
    <t>0.25-1.5</t>
  </si>
  <si>
    <t>0.5-2.0</t>
  </si>
  <si>
    <t>Подбор шпули</t>
  </si>
  <si>
    <t>Расчет длины провода</t>
  </si>
  <si>
    <t>L для тора в м =</t>
  </si>
  <si>
    <t>Шп.№31</t>
  </si>
  <si>
    <t>Шп.№32</t>
  </si>
  <si>
    <t>Шп.№33</t>
  </si>
  <si>
    <t>СНТ-3.0 Р</t>
  </si>
  <si>
    <t>0.5-3.0</t>
  </si>
  <si>
    <t>СНТ-0.5 ББ</t>
  </si>
  <si>
    <t>d=120</t>
  </si>
  <si>
    <t>0.1-0.5</t>
  </si>
  <si>
    <t>0.3-0.6</t>
  </si>
  <si>
    <t>(D-d+2H)*N/1000</t>
  </si>
  <si>
    <t>0.18-0.4</t>
  </si>
  <si>
    <t>СНТ-2.2 Р</t>
  </si>
  <si>
    <t>СНТ-2.5 Р</t>
  </si>
  <si>
    <t>0.5-2.5</t>
  </si>
  <si>
    <t>0.25-0.5</t>
  </si>
  <si>
    <t>0.25-0.8</t>
  </si>
  <si>
    <t>0.4-2.0</t>
  </si>
  <si>
    <t>d провода с из.=</t>
  </si>
  <si>
    <t>Шп.№252</t>
  </si>
  <si>
    <t>Шп.№220</t>
  </si>
  <si>
    <t>Шп.№222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</si>
</sst>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#,##0_ ;\-#,##0\ "/>
    <numFmt numFmtId="168" formatCode="0_ ;\-0\ 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4" xfId="0" applyFill="1" applyBorder="1" applyAlignment="1">
      <alignment/>
    </xf>
    <xf numFmtId="1" fontId="0" fillId="0" borderId="8" xfId="0" applyNumberFormat="1" applyBorder="1" applyAlignment="1">
      <alignment/>
    </xf>
    <xf numFmtId="3" fontId="0" fillId="0" borderId="3" xfId="18" applyNumberFormat="1" applyBorder="1" applyAlignment="1">
      <alignment/>
    </xf>
    <xf numFmtId="1" fontId="0" fillId="0" borderId="1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160" zoomScaleNormal="160" workbookViewId="0" topLeftCell="A1">
      <selection activeCell="C3" sqref="C3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7.25390625" style="0" bestFit="1" customWidth="1"/>
    <col min="4" max="4" width="13.00390625" style="0" bestFit="1" customWidth="1"/>
    <col min="6" max="6" width="12.125" style="0" bestFit="1" customWidth="1"/>
    <col min="7" max="7" width="10.125" style="0" customWidth="1"/>
    <col min="8" max="8" width="10.00390625" style="0" bestFit="1" customWidth="1"/>
  </cols>
  <sheetData>
    <row r="1" ht="13.5" thickBot="1"/>
    <row r="2" spans="1:8" ht="12.75">
      <c r="A2" s="3"/>
      <c r="B2" s="8" t="s">
        <v>34</v>
      </c>
      <c r="C2" s="9"/>
      <c r="D2" s="10"/>
      <c r="E2" s="11" t="s">
        <v>33</v>
      </c>
      <c r="F2" s="10"/>
      <c r="G2" s="10"/>
      <c r="H2" s="9"/>
    </row>
    <row r="3" spans="1:8" ht="12.75">
      <c r="A3" s="3"/>
      <c r="B3" s="1" t="s">
        <v>53</v>
      </c>
      <c r="C3" s="3">
        <v>0.2</v>
      </c>
      <c r="D3" s="12"/>
      <c r="E3" s="2"/>
      <c r="F3" s="2" t="s">
        <v>7</v>
      </c>
      <c r="G3" s="2" t="s">
        <v>18</v>
      </c>
      <c r="H3" s="13" t="s">
        <v>25</v>
      </c>
    </row>
    <row r="4" spans="1:8" ht="12.75">
      <c r="A4" s="3"/>
      <c r="B4" s="1" t="s">
        <v>19</v>
      </c>
      <c r="C4" s="3">
        <v>15</v>
      </c>
      <c r="D4" s="5" t="s">
        <v>9</v>
      </c>
      <c r="E4" s="1" t="s">
        <v>0</v>
      </c>
      <c r="F4" s="20">
        <f>2.3/(C3*C3)</f>
        <v>57.499999999999986</v>
      </c>
      <c r="G4" s="15">
        <v>7</v>
      </c>
      <c r="H4" s="3" t="s">
        <v>26</v>
      </c>
    </row>
    <row r="5" spans="1:8" ht="12.75">
      <c r="A5" s="3"/>
      <c r="B5" s="1" t="s">
        <v>20</v>
      </c>
      <c r="C5" s="3">
        <v>1000</v>
      </c>
      <c r="D5" s="1"/>
      <c r="E5" s="1" t="s">
        <v>1</v>
      </c>
      <c r="F5" s="20">
        <f>2.8/(C3*C3)</f>
        <v>69.99999999999999</v>
      </c>
      <c r="G5" s="15">
        <v>8</v>
      </c>
      <c r="H5" s="3" t="s">
        <v>27</v>
      </c>
    </row>
    <row r="6" spans="1:8" ht="12.75">
      <c r="A6" s="3"/>
      <c r="B6" s="1" t="s">
        <v>21</v>
      </c>
      <c r="C6" s="3">
        <v>25</v>
      </c>
      <c r="D6" s="1"/>
      <c r="E6" s="1" t="s">
        <v>2</v>
      </c>
      <c r="F6" s="20">
        <f>7.2/(C3*C3)</f>
        <v>179.99999999999997</v>
      </c>
      <c r="G6" s="15">
        <v>10</v>
      </c>
      <c r="H6" s="3" t="s">
        <v>28</v>
      </c>
    </row>
    <row r="7" spans="1:8" ht="12.75">
      <c r="A7" s="3"/>
      <c r="B7" s="1" t="s">
        <v>22</v>
      </c>
      <c r="C7" s="3">
        <v>25</v>
      </c>
      <c r="D7" s="1"/>
      <c r="E7" s="1" t="s">
        <v>3</v>
      </c>
      <c r="F7" s="20">
        <f>11.4/(C3*C3)</f>
        <v>284.99999999999994</v>
      </c>
      <c r="G7" s="15">
        <v>13</v>
      </c>
      <c r="H7" s="3" t="s">
        <v>29</v>
      </c>
    </row>
    <row r="8" spans="1:8" ht="12.75">
      <c r="A8" s="3"/>
      <c r="B8" s="1"/>
      <c r="C8" s="3"/>
      <c r="D8" s="1"/>
      <c r="E8" s="1" t="s">
        <v>4</v>
      </c>
      <c r="F8" s="20">
        <f>23.7/(C3*C3)</f>
        <v>592.4999999999999</v>
      </c>
      <c r="G8" s="15">
        <v>18</v>
      </c>
      <c r="H8" s="3" t="s">
        <v>46</v>
      </c>
    </row>
    <row r="9" spans="1:8" ht="12.75">
      <c r="A9" s="3"/>
      <c r="B9" s="12"/>
      <c r="C9" s="13"/>
      <c r="D9" s="1"/>
      <c r="E9" s="1" t="s">
        <v>5</v>
      </c>
      <c r="F9" s="20">
        <f>35/(C3*C3)</f>
        <v>874.9999999999999</v>
      </c>
      <c r="G9" s="15">
        <v>19</v>
      </c>
      <c r="H9" s="3" t="s">
        <v>46</v>
      </c>
    </row>
    <row r="10" spans="1:8" ht="12.75">
      <c r="A10" s="3"/>
      <c r="B10" s="1" t="s">
        <v>23</v>
      </c>
      <c r="C10" s="18">
        <f>C3*SQRT(C4*C4/(C3*C3)-4*C5/3.14)</f>
        <v>13.19259587750876</v>
      </c>
      <c r="D10" s="14"/>
      <c r="E10" s="2" t="s">
        <v>6</v>
      </c>
      <c r="F10" s="21">
        <f>73/(C3*C3)</f>
        <v>1824.9999999999995</v>
      </c>
      <c r="G10" s="16">
        <v>29</v>
      </c>
      <c r="H10" s="13" t="s">
        <v>44</v>
      </c>
    </row>
    <row r="11" spans="1:8" ht="12.75">
      <c r="A11" s="3"/>
      <c r="B11" s="1" t="s">
        <v>24</v>
      </c>
      <c r="C11" s="18">
        <f>(C4/C3-SQRT(C4*C4/(C3*C3)-4*C5/3.14))/2</f>
        <v>4.518510306228102</v>
      </c>
      <c r="D11" s="5" t="s">
        <v>8</v>
      </c>
      <c r="E11" s="1" t="s">
        <v>10</v>
      </c>
      <c r="F11" s="20">
        <f>5.4/(C3*C3)</f>
        <v>134.99999999999997</v>
      </c>
      <c r="G11" s="15">
        <v>15</v>
      </c>
      <c r="H11" s="3" t="s">
        <v>50</v>
      </c>
    </row>
    <row r="12" spans="1:8" ht="12.75">
      <c r="A12" s="3"/>
      <c r="B12" s="1"/>
      <c r="C12" s="18"/>
      <c r="D12" s="1"/>
      <c r="E12" s="1" t="s">
        <v>11</v>
      </c>
      <c r="F12" s="20">
        <f>12.2/(C3*C3)</f>
        <v>304.99999999999994</v>
      </c>
      <c r="G12" s="15">
        <v>16</v>
      </c>
      <c r="H12" s="3" t="s">
        <v>51</v>
      </c>
    </row>
    <row r="13" spans="1:8" ht="12.75">
      <c r="A13" s="3"/>
      <c r="B13" s="1"/>
      <c r="C13" s="18"/>
      <c r="D13" s="1"/>
      <c r="E13" s="1" t="s">
        <v>12</v>
      </c>
      <c r="F13" s="20">
        <f>17/(C3*C3)</f>
        <v>424.99999999999994</v>
      </c>
      <c r="G13" s="15">
        <v>18</v>
      </c>
      <c r="H13" s="3" t="s">
        <v>30</v>
      </c>
    </row>
    <row r="14" spans="1:8" ht="12.75">
      <c r="A14" s="3"/>
      <c r="B14" s="1" t="s">
        <v>35</v>
      </c>
      <c r="C14" s="18">
        <f>(C6-C4+2*C7+0.785*(C4-C10-C6+SQRT(C6*C6+C4*C4-C10*C10)))*C5/1000</f>
        <v>62.203139148133886</v>
      </c>
      <c r="D14" s="12"/>
      <c r="E14" s="2" t="s">
        <v>13</v>
      </c>
      <c r="F14" s="21">
        <f>19/(C3*C3)</f>
        <v>474.9999999999999</v>
      </c>
      <c r="G14" s="16">
        <v>23</v>
      </c>
      <c r="H14" s="13" t="s">
        <v>31</v>
      </c>
    </row>
    <row r="15" spans="1:8" ht="12.75">
      <c r="A15" s="3"/>
      <c r="B15" s="1"/>
      <c r="C15" s="18"/>
      <c r="D15" s="1" t="s">
        <v>17</v>
      </c>
      <c r="E15" s="1" t="s">
        <v>14</v>
      </c>
      <c r="F15" s="20">
        <f>24/(C3*C3)</f>
        <v>599.9999999999999</v>
      </c>
      <c r="G15" s="15">
        <v>27</v>
      </c>
      <c r="H15" s="3" t="s">
        <v>52</v>
      </c>
    </row>
    <row r="16" spans="1:8" ht="12.75">
      <c r="A16" s="3"/>
      <c r="B16" s="1"/>
      <c r="C16" s="18"/>
      <c r="D16" s="1"/>
      <c r="E16" s="1" t="s">
        <v>15</v>
      </c>
      <c r="F16" s="20">
        <f>38/(C3*C3)</f>
        <v>949.9999999999998</v>
      </c>
      <c r="G16" s="15">
        <v>30</v>
      </c>
      <c r="H16" s="3" t="s">
        <v>32</v>
      </c>
    </row>
    <row r="17" spans="1:8" ht="13.5" thickBot="1">
      <c r="A17" s="3"/>
      <c r="B17" s="6"/>
      <c r="C17" s="19"/>
      <c r="D17" s="4"/>
      <c r="E17" s="4" t="s">
        <v>16</v>
      </c>
      <c r="F17" s="22">
        <f>60/(C3*C3)</f>
        <v>1499.9999999999998</v>
      </c>
      <c r="G17" s="17">
        <v>33</v>
      </c>
      <c r="H17" s="7" t="s">
        <v>32</v>
      </c>
    </row>
    <row r="18" spans="3:8" ht="12.75">
      <c r="C18" s="9"/>
      <c r="E18" s="23" t="s">
        <v>36</v>
      </c>
      <c r="F18" s="26">
        <f>152/(C3*C3)</f>
        <v>3799.999999999999</v>
      </c>
      <c r="G18" s="24">
        <v>36</v>
      </c>
      <c r="H18" s="25" t="s">
        <v>32</v>
      </c>
    </row>
    <row r="19" spans="3:8" ht="12.75">
      <c r="C19" s="3"/>
      <c r="D19" t="s">
        <v>39</v>
      </c>
      <c r="E19" s="23" t="s">
        <v>37</v>
      </c>
      <c r="F19" s="26">
        <f>342/(C3*C3)</f>
        <v>8549.999999999998</v>
      </c>
      <c r="G19" s="24">
        <v>48</v>
      </c>
      <c r="H19" s="25" t="s">
        <v>40</v>
      </c>
    </row>
    <row r="20" spans="2:8" ht="13.5" thickBot="1">
      <c r="B20" t="s">
        <v>45</v>
      </c>
      <c r="C20" s="3">
        <f>(C6-C4+(2*C7))*C5/1000</f>
        <v>60</v>
      </c>
      <c r="D20" s="6"/>
      <c r="E20" s="27" t="s">
        <v>38</v>
      </c>
      <c r="F20" s="22">
        <f>590/(C3*C3)</f>
        <v>14749.999999999996</v>
      </c>
      <c r="G20" s="28">
        <v>58</v>
      </c>
      <c r="H20" s="29" t="s">
        <v>40</v>
      </c>
    </row>
    <row r="21" spans="3:8" ht="13.5" thickBot="1">
      <c r="C21" s="3"/>
      <c r="D21" s="37" t="s">
        <v>41</v>
      </c>
      <c r="E21" s="33" t="s">
        <v>42</v>
      </c>
      <c r="F21" s="38">
        <f>1.9/(C3*C3)</f>
        <v>47.499999999999986</v>
      </c>
      <c r="G21" s="34">
        <v>6</v>
      </c>
      <c r="H21" s="35" t="s">
        <v>43</v>
      </c>
    </row>
    <row r="22" spans="3:8" ht="12.75">
      <c r="C22" s="1"/>
      <c r="D22" s="37" t="s">
        <v>47</v>
      </c>
      <c r="E22" s="33" t="s">
        <v>55</v>
      </c>
      <c r="F22" s="40">
        <f>41/(C3*C3)</f>
        <v>1024.9999999999998</v>
      </c>
      <c r="G22" s="34">
        <v>27</v>
      </c>
      <c r="H22" s="35" t="s">
        <v>32</v>
      </c>
    </row>
    <row r="23" spans="3:8" ht="13.5" thickBot="1">
      <c r="C23" s="1"/>
      <c r="D23" s="39"/>
      <c r="E23" s="27" t="s">
        <v>56</v>
      </c>
      <c r="F23" s="41">
        <f>105/(C3*C3)</f>
        <v>2624.9999999999995</v>
      </c>
      <c r="G23" s="28">
        <v>35</v>
      </c>
      <c r="H23" s="29" t="s">
        <v>32</v>
      </c>
    </row>
    <row r="24" spans="4:8" ht="13.5" thickBot="1">
      <c r="D24" s="36" t="s">
        <v>48</v>
      </c>
      <c r="E24" s="32" t="s">
        <v>54</v>
      </c>
      <c r="F24" s="42">
        <f>264/(C3*C3)</f>
        <v>6599.999999999999</v>
      </c>
      <c r="G24" s="30">
        <v>48</v>
      </c>
      <c r="H24" s="31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"ПНО"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Конструктор5</dc:creator>
  <cp:keywords/>
  <dc:description/>
  <cp:lastModifiedBy>User</cp:lastModifiedBy>
  <dcterms:created xsi:type="dcterms:W3CDTF">2004-02-04T08:36:50Z</dcterms:created>
  <dcterms:modified xsi:type="dcterms:W3CDTF">2009-06-08T10:04:47Z</dcterms:modified>
  <cp:category/>
  <cp:version/>
  <cp:contentType/>
  <cp:contentStatus/>
</cp:coreProperties>
</file>